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ana Pendelin\Documents\GOGA 30.1.2023\krediti i zajmovi\"/>
    </mc:Choice>
  </mc:AlternateContent>
  <xr:revisionPtr revIDLastSave="0" documentId="13_ncr:1_{AE0F2CC9-A9CB-4A84-88D5-AC0966FE3F15}" xr6:coauthVersionLast="47" xr6:coauthVersionMax="47" xr10:uidLastSave="{00000000-0000-0000-0000-000000000000}"/>
  <bookViews>
    <workbookView xWindow="-108" yWindow="-108" windowWidth="23256" windowHeight="12456" xr2:uid="{A9913426-3347-4CD6-BBE8-0F0D0B3E3F4C}"/>
  </bookViews>
  <sheets>
    <sheet name="krediti i zajmovi" sheetId="1" r:id="rId1"/>
    <sheet name="dana jamstv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3" i="2"/>
  <c r="F5" i="2" s="1"/>
  <c r="L8" i="1"/>
  <c r="K8" i="1"/>
  <c r="L4" i="1"/>
  <c r="K4" i="1"/>
  <c r="L3" i="1"/>
  <c r="K3" i="1"/>
  <c r="L13" i="1"/>
  <c r="K13" i="1"/>
  <c r="L12" i="1"/>
  <c r="K12" i="1"/>
  <c r="K11" i="1"/>
  <c r="L11" i="1"/>
  <c r="K10" i="1"/>
  <c r="L10" i="1"/>
  <c r="K9" i="1"/>
  <c r="L9" i="1"/>
  <c r="K7" i="1"/>
  <c r="L7" i="1"/>
  <c r="K6" i="1"/>
  <c r="L6" i="1"/>
  <c r="K5" i="1"/>
  <c r="L5" i="1"/>
  <c r="J11" i="1"/>
  <c r="J10" i="1"/>
  <c r="J9" i="1"/>
  <c r="J8" i="1"/>
  <c r="J7" i="1"/>
  <c r="J6" i="1"/>
  <c r="J5" i="1"/>
  <c r="J3" i="1"/>
  <c r="G13" i="1"/>
  <c r="G12" i="1"/>
  <c r="G11" i="1"/>
  <c r="G10" i="1"/>
  <c r="G9" i="1"/>
  <c r="G8" i="1"/>
  <c r="G7" i="1"/>
  <c r="G6" i="1"/>
  <c r="G5" i="1"/>
  <c r="G4" i="1"/>
  <c r="G3" i="1"/>
  <c r="E13" i="1"/>
  <c r="E12" i="1"/>
  <c r="E11" i="1"/>
  <c r="E10" i="1"/>
  <c r="E9" i="1"/>
  <c r="E8" i="1"/>
  <c r="E7" i="1"/>
  <c r="E6" i="1"/>
  <c r="E5" i="1"/>
  <c r="E4" i="1"/>
  <c r="E3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<sst xmlns="http://schemas.openxmlformats.org/spreadsheetml/2006/main" count="56" uniqueCount="40">
  <si>
    <t>Kreditor</t>
  </si>
  <si>
    <t>Kamatna stopa</t>
  </si>
  <si>
    <t>Namjena</t>
  </si>
  <si>
    <t>HPB d.d.</t>
  </si>
  <si>
    <t>Energetska učinkovitost objekta "Slap" DV Petrinjčica</t>
  </si>
  <si>
    <t>Adaptacija i opremanje Ekološkog centa - Vrata Zrinske gore</t>
  </si>
  <si>
    <t>Izgradnja dječjeg i sportskog igrališta Vatrogasno</t>
  </si>
  <si>
    <t>Vlada RH, Ministarstvo finanacija</t>
  </si>
  <si>
    <t>Izgradnja infrastrukture u poslovnoj zoni Mošćenica i vidikovca na Hrastovačkoj gori</t>
  </si>
  <si>
    <t>Sanacija klizišta na lokaciji  Vinogradi 3</t>
  </si>
  <si>
    <t>Unaprjeđenje infrastrukture za predškolski i školski uzrast djece</t>
  </si>
  <si>
    <t>Rekonstrukcija dječjeg i sportskog igrališta u Mošćenici</t>
  </si>
  <si>
    <t>Sanacija klizišta na lokaciji Brest Pokupski</t>
  </si>
  <si>
    <t>Ministarstvo finanacija</t>
  </si>
  <si>
    <t>Iznos ukupnih godišnjih obveza (glavnica i kamata)</t>
  </si>
  <si>
    <t>Financiranje projekta Razvoj male (komunalno-prometne) infrastrukture</t>
  </si>
  <si>
    <t xml:space="preserve">Dospijeće prve rate </t>
  </si>
  <si>
    <t xml:space="preserve">Dospijeće posljednje rate </t>
  </si>
  <si>
    <t>Godišnja obveza u 2023.</t>
  </si>
  <si>
    <t>Godišnja obveza u 2024.</t>
  </si>
  <si>
    <t>beskamatni zajam JLP(R)S za sanaciju šteta od potresa</t>
  </si>
  <si>
    <t>Beskamatni zajam*</t>
  </si>
  <si>
    <t>čl. 31. Zakona o izvršavanju Državnog proračuna RH za 2022. godinu (NN, broj 62/22) propisan je povrat zajma u roku do 3 godine, počevši od 2022. godine</t>
  </si>
  <si>
    <t>* zajam JLP(R)S temeljem odgode i/ili obročne otplate odnosno oslobođenja od plaćanja poreza na dohodak i prireza porezu na dohodak i temeljem izvršenog povrata preplaćenog poreza na dohodak po godišnjem obračunu za 2019.</t>
  </si>
  <si>
    <t>Redni broj</t>
  </si>
  <si>
    <t>Datum odobrenja</t>
  </si>
  <si>
    <t>Rok važenja jamstva</t>
  </si>
  <si>
    <t>HBOR</t>
  </si>
  <si>
    <t>Privreda d.o.o.o. - aglomeracija</t>
  </si>
  <si>
    <t>24.04.2015.</t>
  </si>
  <si>
    <t>30.06.2031.</t>
  </si>
  <si>
    <t>Privreda d.o.o.o. - Program investicija javnog sektora</t>
  </si>
  <si>
    <t>12.11.2019.</t>
  </si>
  <si>
    <t>31.12.2028.</t>
  </si>
  <si>
    <t>Ukupno izdana jamstva</t>
  </si>
  <si>
    <t>Datum ugovora</t>
  </si>
  <si>
    <t>Godišnja obveza u 2025.</t>
  </si>
  <si>
    <t>Odobreni iznos (euro)</t>
  </si>
  <si>
    <t>Iskorišteni iznos (euro)</t>
  </si>
  <si>
    <t>Iznos jamstva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</si>
</sst>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5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6A5A-594F-42C4-85CB-D771C586FAE0}">
  <sheetPr>
    <pageSetUpPr fitToPage="1"/>
  </sheetPr>
  <dimension ref="A1:R18"/>
  <sheetViews>
    <sheetView tabSelected="1" workbookViewId="0">
      <selection activeCell="J3" sqref="J3:J11"/>
    </sheetView>
  </sheetViews>
  <sheetFormatPr defaultColWidth="9.109375" defaultRowHeight="10.199999999999999" x14ac:dyDescent="0.2"/>
  <cols>
    <col min="1" max="1" width="13.5546875" style="23" customWidth="1"/>
    <col min="2" max="2" width="22.33203125" style="23" customWidth="1"/>
    <col min="3" max="3" width="7.88671875" style="23" bestFit="1" customWidth="1"/>
    <col min="4" max="5" width="11.6640625" style="37" customWidth="1"/>
    <col min="6" max="6" width="6.6640625" style="6" customWidth="1"/>
    <col min="7" max="7" width="11.109375" style="6" bestFit="1" customWidth="1"/>
    <col min="8" max="8" width="10.88671875" style="23" bestFit="1" customWidth="1"/>
    <col min="9" max="9" width="10.5546875" style="6" bestFit="1" customWidth="1"/>
    <col min="10" max="11" width="11.5546875" style="6" bestFit="1" customWidth="1"/>
    <col min="12" max="12" width="11.5546875" style="6" customWidth="1"/>
    <col min="13" max="16384" width="9.109375" style="6"/>
  </cols>
  <sheetData>
    <row r="1" spans="1:18" s="3" customFormat="1" x14ac:dyDescent="0.3">
      <c r="A1" s="1"/>
      <c r="B1" s="2"/>
      <c r="C1" s="1"/>
      <c r="D1" s="33"/>
      <c r="E1" s="33"/>
      <c r="H1" s="1"/>
    </row>
    <row r="2" spans="1:18" ht="40.799999999999997" x14ac:dyDescent="0.2">
      <c r="A2" s="4" t="s">
        <v>0</v>
      </c>
      <c r="B2" s="5" t="s">
        <v>2</v>
      </c>
      <c r="C2" s="5" t="s">
        <v>35</v>
      </c>
      <c r="D2" s="34" t="s">
        <v>37</v>
      </c>
      <c r="E2" s="34" t="s">
        <v>38</v>
      </c>
      <c r="F2" s="5" t="s">
        <v>1</v>
      </c>
      <c r="G2" s="5" t="s">
        <v>14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36</v>
      </c>
      <c r="M2" s="3"/>
      <c r="N2" s="3"/>
      <c r="O2" s="3"/>
      <c r="P2" s="3"/>
      <c r="Q2" s="3"/>
      <c r="R2" s="3"/>
    </row>
    <row r="3" spans="1:18" ht="30.6" x14ac:dyDescent="0.2">
      <c r="A3" s="4" t="s">
        <v>3</v>
      </c>
      <c r="B3" s="4" t="s">
        <v>8</v>
      </c>
      <c r="C3" s="7">
        <v>43480</v>
      </c>
      <c r="D3" s="35">
        <f>11000000/7.5345</f>
        <v>1459950.8925608865</v>
      </c>
      <c r="E3" s="35">
        <f>11000000/7.5345</f>
        <v>1459950.8925608865</v>
      </c>
      <c r="F3" s="9">
        <v>1.7500000000000002E-2</v>
      </c>
      <c r="G3" s="8">
        <f>1389598.85/7.5345</f>
        <v>184431.46194173468</v>
      </c>
      <c r="H3" s="7">
        <v>45107</v>
      </c>
      <c r="I3" s="10">
        <v>48730</v>
      </c>
      <c r="J3" s="11">
        <f>694799.42/7.5345</f>
        <v>92215.730307253296</v>
      </c>
      <c r="K3" s="12">
        <f>1389598.85/7.5345</f>
        <v>184431.46194173468</v>
      </c>
      <c r="L3" s="12">
        <f>1389598.85/7.5345</f>
        <v>184431.46194173468</v>
      </c>
      <c r="M3" s="3"/>
      <c r="N3" s="3"/>
      <c r="O3" s="3"/>
      <c r="P3" s="3"/>
      <c r="Q3" s="3"/>
      <c r="R3" s="3"/>
    </row>
    <row r="4" spans="1:18" ht="20.399999999999999" x14ac:dyDescent="0.2">
      <c r="A4" s="4" t="s">
        <v>3</v>
      </c>
      <c r="B4" s="4" t="s">
        <v>5</v>
      </c>
      <c r="C4" s="7">
        <v>43642</v>
      </c>
      <c r="D4" s="35">
        <f>1616000/7.5345</f>
        <v>214480.0583980357</v>
      </c>
      <c r="E4" s="35">
        <f>1616000/7.5345</f>
        <v>214480.0583980357</v>
      </c>
      <c r="F4" s="9">
        <v>1.7500000000000002E-2</v>
      </c>
      <c r="G4" s="13">
        <f>348875.4/7.5345</f>
        <v>46303.722874776031</v>
      </c>
      <c r="H4" s="7">
        <v>45322</v>
      </c>
      <c r="I4" s="10">
        <v>47118</v>
      </c>
      <c r="J4" s="11">
        <v>0</v>
      </c>
      <c r="K4" s="11">
        <f>348875.4/7.5345</f>
        <v>46303.722874776031</v>
      </c>
      <c r="L4" s="11">
        <f>348875.4/7.5345</f>
        <v>46303.722874776031</v>
      </c>
      <c r="M4" s="3"/>
      <c r="N4" s="3"/>
      <c r="O4" s="3"/>
      <c r="P4" s="3"/>
      <c r="Q4" s="3"/>
      <c r="R4" s="3"/>
    </row>
    <row r="5" spans="1:18" ht="20.399999999999999" x14ac:dyDescent="0.2">
      <c r="A5" s="4" t="s">
        <v>3</v>
      </c>
      <c r="B5" s="4" t="s">
        <v>4</v>
      </c>
      <c r="C5" s="7">
        <v>43642</v>
      </c>
      <c r="D5" s="35">
        <f>1245000/7.5345</f>
        <v>165239.89647620943</v>
      </c>
      <c r="E5" s="36">
        <f>1245000/7.5345</f>
        <v>165239.89647620943</v>
      </c>
      <c r="F5" s="9">
        <v>1.7500000000000002E-2</v>
      </c>
      <c r="G5" s="13">
        <f>291007.3/7.5345</f>
        <v>38623.306125157607</v>
      </c>
      <c r="H5" s="7">
        <v>44957</v>
      </c>
      <c r="I5" s="10">
        <v>46752</v>
      </c>
      <c r="J5" s="11">
        <f>291007.3/7.5345</f>
        <v>38623.306125157607</v>
      </c>
      <c r="K5" s="11">
        <f t="shared" ref="K5:L5" si="0">291007.3/7.5345</f>
        <v>38623.306125157607</v>
      </c>
      <c r="L5" s="11">
        <f t="shared" si="0"/>
        <v>38623.306125157607</v>
      </c>
      <c r="M5" s="3"/>
      <c r="N5" s="3"/>
      <c r="O5" s="3"/>
      <c r="P5" s="3"/>
      <c r="Q5" s="3"/>
      <c r="R5" s="3"/>
    </row>
    <row r="6" spans="1:18" ht="20.399999999999999" x14ac:dyDescent="0.2">
      <c r="A6" s="4" t="s">
        <v>3</v>
      </c>
      <c r="B6" s="4" t="s">
        <v>9</v>
      </c>
      <c r="C6" s="7">
        <v>43642</v>
      </c>
      <c r="D6" s="35">
        <f>1591000/7.5345</f>
        <v>211161.98818767004</v>
      </c>
      <c r="E6" s="35">
        <f>1591000/7.5345</f>
        <v>211161.98818767004</v>
      </c>
      <c r="F6" s="9">
        <v>1.7500000000000002E-2</v>
      </c>
      <c r="G6" s="13">
        <f>343478.2/7.5345</f>
        <v>45587.391333200612</v>
      </c>
      <c r="H6" s="7">
        <v>44957</v>
      </c>
      <c r="I6" s="10">
        <v>46752</v>
      </c>
      <c r="J6" s="11">
        <f>343478.2/7.5345</f>
        <v>45587.391333200612</v>
      </c>
      <c r="K6" s="11">
        <f t="shared" ref="K6:L6" si="1">343478.2/7.5345</f>
        <v>45587.391333200612</v>
      </c>
      <c r="L6" s="11">
        <f t="shared" si="1"/>
        <v>45587.391333200612</v>
      </c>
      <c r="M6" s="3"/>
      <c r="N6" s="3"/>
      <c r="O6" s="3"/>
      <c r="P6" s="3"/>
      <c r="Q6" s="3"/>
      <c r="R6" s="3"/>
    </row>
    <row r="7" spans="1:18" ht="30.6" x14ac:dyDescent="0.2">
      <c r="A7" s="4" t="s">
        <v>3</v>
      </c>
      <c r="B7" s="4" t="s">
        <v>15</v>
      </c>
      <c r="C7" s="7">
        <v>43775</v>
      </c>
      <c r="D7" s="35">
        <f>4850307.63/7.5345</f>
        <v>643746.45032848895</v>
      </c>
      <c r="E7" s="35">
        <f>4850307/7.5345</f>
        <v>643746.36671311967</v>
      </c>
      <c r="F7" s="9">
        <v>1.7500000000000002E-2</v>
      </c>
      <c r="G7" s="13">
        <f>960126.2/7.5345</f>
        <v>127430.64569646292</v>
      </c>
      <c r="H7" s="7">
        <v>44165</v>
      </c>
      <c r="I7" s="10">
        <v>46326</v>
      </c>
      <c r="J7" s="11">
        <f>960126.2/7.5345</f>
        <v>127430.64569646292</v>
      </c>
      <c r="K7" s="11">
        <f t="shared" ref="K7:L7" si="2">960126.2/7.5345</f>
        <v>127430.64569646292</v>
      </c>
      <c r="L7" s="11">
        <f t="shared" si="2"/>
        <v>127430.64569646292</v>
      </c>
      <c r="M7" s="3"/>
      <c r="N7" s="3"/>
      <c r="O7" s="3"/>
      <c r="P7" s="3"/>
      <c r="Q7" s="3"/>
      <c r="R7" s="3"/>
    </row>
    <row r="8" spans="1:18" ht="20.399999999999999" x14ac:dyDescent="0.2">
      <c r="A8" s="4" t="s">
        <v>3</v>
      </c>
      <c r="B8" s="4" t="s">
        <v>10</v>
      </c>
      <c r="C8" s="7">
        <v>44015</v>
      </c>
      <c r="D8" s="35">
        <f>20000000/7.5345</f>
        <v>2654456.168292521</v>
      </c>
      <c r="E8" s="35">
        <f>20000000.01/7.5345</f>
        <v>2654456.1696197493</v>
      </c>
      <c r="F8" s="9">
        <v>1.7500000000000002E-2</v>
      </c>
      <c r="G8" s="13">
        <f>2221532.57/7.5345</f>
        <v>294848.0416749618</v>
      </c>
      <c r="H8" s="7">
        <v>45138</v>
      </c>
      <c r="I8" s="10">
        <v>48029</v>
      </c>
      <c r="J8" s="11">
        <f>1295893.99/7.5345</f>
        <v>171994.68976043531</v>
      </c>
      <c r="K8" s="11">
        <f>2221532.57/7.5345</f>
        <v>294848.0416749618</v>
      </c>
      <c r="L8" s="11">
        <f>2221532.57/7.5345</f>
        <v>294848.0416749618</v>
      </c>
      <c r="M8" s="3"/>
      <c r="N8" s="3"/>
      <c r="O8" s="3"/>
      <c r="P8" s="3"/>
      <c r="Q8" s="3"/>
      <c r="R8" s="3"/>
    </row>
    <row r="9" spans="1:18" s="21" customFormat="1" ht="20.399999999999999" x14ac:dyDescent="0.2">
      <c r="A9" s="14" t="s">
        <v>3</v>
      </c>
      <c r="B9" s="14" t="s">
        <v>11</v>
      </c>
      <c r="C9" s="15">
        <v>44047</v>
      </c>
      <c r="D9" s="36">
        <f>2768800/7.5345</f>
        <v>367482.9119384166</v>
      </c>
      <c r="E9" s="36">
        <f>2768800/7.5345</f>
        <v>367482.9119384166</v>
      </c>
      <c r="F9" s="16">
        <v>1.7500000000000002E-2</v>
      </c>
      <c r="G9" s="17">
        <f>507201.8/7.5345</f>
        <v>67317.247328953468</v>
      </c>
      <c r="H9" s="15">
        <v>44957</v>
      </c>
      <c r="I9" s="18">
        <v>47118</v>
      </c>
      <c r="J9" s="19">
        <f>507201.8/7.5345</f>
        <v>67317.247328953468</v>
      </c>
      <c r="K9" s="19">
        <f t="shared" ref="K9:L9" si="3">507201.8/7.5345</f>
        <v>67317.247328953468</v>
      </c>
      <c r="L9" s="19">
        <f t="shared" si="3"/>
        <v>67317.247328953468</v>
      </c>
      <c r="M9" s="20"/>
      <c r="N9" s="20"/>
      <c r="O9" s="20"/>
      <c r="P9" s="20"/>
      <c r="Q9" s="20"/>
      <c r="R9" s="20"/>
    </row>
    <row r="10" spans="1:18" s="21" customFormat="1" ht="20.399999999999999" x14ac:dyDescent="0.2">
      <c r="A10" s="4" t="s">
        <v>3</v>
      </c>
      <c r="B10" s="4" t="s">
        <v>12</v>
      </c>
      <c r="C10" s="7">
        <v>44047</v>
      </c>
      <c r="D10" s="35">
        <f>2815000/7.5345</f>
        <v>373614.7056871723</v>
      </c>
      <c r="E10" s="36">
        <f>2275547.6/7.5345</f>
        <v>302017.06815316214</v>
      </c>
      <c r="F10" s="9">
        <v>1.7500000000000002E-2</v>
      </c>
      <c r="G10" s="17">
        <f>514639.27/7.5345</f>
        <v>68304.369234853002</v>
      </c>
      <c r="H10" s="15">
        <v>44957</v>
      </c>
      <c r="I10" s="18">
        <v>47118</v>
      </c>
      <c r="J10" s="19">
        <f>514639.27/7.5345</f>
        <v>68304.369234853002</v>
      </c>
      <c r="K10" s="19">
        <f t="shared" ref="K10:L10" si="4">514639.27/7.5345</f>
        <v>68304.369234853002</v>
      </c>
      <c r="L10" s="19">
        <f t="shared" si="4"/>
        <v>68304.369234853002</v>
      </c>
      <c r="M10" s="20"/>
      <c r="N10" s="20"/>
      <c r="O10" s="20"/>
      <c r="P10" s="20"/>
      <c r="Q10" s="20"/>
      <c r="R10" s="20"/>
    </row>
    <row r="11" spans="1:18" ht="20.399999999999999" x14ac:dyDescent="0.2">
      <c r="A11" s="4" t="s">
        <v>3</v>
      </c>
      <c r="B11" s="4" t="s">
        <v>6</v>
      </c>
      <c r="C11" s="7">
        <v>44047</v>
      </c>
      <c r="D11" s="35">
        <f>1200000/7.5345</f>
        <v>159267.37009755126</v>
      </c>
      <c r="E11" s="36">
        <f>1200000/7.5345</f>
        <v>159267.37009755126</v>
      </c>
      <c r="F11" s="9">
        <v>1.7500000000000002E-2</v>
      </c>
      <c r="G11" s="17">
        <f>219388.24/7.5345</f>
        <v>29117.823345941997</v>
      </c>
      <c r="H11" s="15">
        <v>44957</v>
      </c>
      <c r="I11" s="18">
        <v>47118</v>
      </c>
      <c r="J11" s="19">
        <f>219388.24/7.5345</f>
        <v>29117.823345941997</v>
      </c>
      <c r="K11" s="19">
        <f t="shared" ref="K11:L11" si="5">219388.24/7.5345</f>
        <v>29117.823345941997</v>
      </c>
      <c r="L11" s="19">
        <f t="shared" si="5"/>
        <v>29117.823345941997</v>
      </c>
      <c r="M11" s="20"/>
      <c r="N11" s="20"/>
      <c r="O11" s="3"/>
      <c r="P11" s="3"/>
      <c r="Q11" s="3"/>
      <c r="R11" s="3"/>
    </row>
    <row r="12" spans="1:18" ht="20.399999999999999" x14ac:dyDescent="0.2">
      <c r="A12" s="4" t="s">
        <v>13</v>
      </c>
      <c r="B12" s="4" t="s">
        <v>20</v>
      </c>
      <c r="C12" s="7">
        <v>44455</v>
      </c>
      <c r="D12" s="35">
        <f>25000000/7.5345</f>
        <v>3318070.2103656512</v>
      </c>
      <c r="E12" s="35">
        <f>25000000/7.5345</f>
        <v>3318070.2103656512</v>
      </c>
      <c r="F12" s="9"/>
      <c r="G12" s="17">
        <f>8333333.33/7.5345</f>
        <v>1106023.4030128077</v>
      </c>
      <c r="H12" s="15">
        <v>45382</v>
      </c>
      <c r="I12" s="18">
        <v>46387</v>
      </c>
      <c r="J12" s="19">
        <v>0</v>
      </c>
      <c r="K12" s="19">
        <f>8333333/7.5345</f>
        <v>1106023.359214281</v>
      </c>
      <c r="L12" s="19">
        <f>8333333/7.5345</f>
        <v>1106023.359214281</v>
      </c>
      <c r="M12" s="20"/>
      <c r="N12" s="20"/>
      <c r="O12" s="3"/>
      <c r="P12" s="3"/>
      <c r="Q12" s="3"/>
      <c r="R12" s="3"/>
    </row>
    <row r="13" spans="1:18" ht="20.399999999999999" x14ac:dyDescent="0.2">
      <c r="A13" s="4" t="s">
        <v>13</v>
      </c>
      <c r="B13" s="4" t="s">
        <v>20</v>
      </c>
      <c r="C13" s="7">
        <v>44588</v>
      </c>
      <c r="D13" s="35">
        <f>17500000/7.5345</f>
        <v>2322649.1472559557</v>
      </c>
      <c r="E13" s="35">
        <f>17500000/7.5345</f>
        <v>2322649.1472559557</v>
      </c>
      <c r="F13" s="9"/>
      <c r="G13" s="17">
        <f>5833333.33/7.5345</f>
        <v>774216.38197624253</v>
      </c>
      <c r="H13" s="15">
        <v>45382</v>
      </c>
      <c r="I13" s="18">
        <v>46387</v>
      </c>
      <c r="J13" s="19">
        <v>0</v>
      </c>
      <c r="K13" s="19">
        <f>5833333.33/7.5345</f>
        <v>774216.38197624253</v>
      </c>
      <c r="L13" s="19">
        <f>5833333.33/7.5345</f>
        <v>774216.38197624253</v>
      </c>
      <c r="M13" s="20"/>
      <c r="N13" s="20"/>
      <c r="O13" s="3"/>
      <c r="P13" s="3"/>
      <c r="Q13" s="3"/>
      <c r="R13" s="3"/>
    </row>
    <row r="14" spans="1:18" ht="33.75" customHeight="1" x14ac:dyDescent="0.2">
      <c r="A14" s="4" t="s">
        <v>7</v>
      </c>
      <c r="B14" s="4" t="s">
        <v>21</v>
      </c>
      <c r="C14" s="4"/>
      <c r="D14" s="35">
        <f>3051538.68/7.5345</f>
        <v>405008.78359546087</v>
      </c>
      <c r="E14" s="38"/>
      <c r="F14" s="22"/>
      <c r="G14" s="22"/>
      <c r="H14" s="40" t="s">
        <v>22</v>
      </c>
      <c r="I14" s="40"/>
      <c r="J14" s="40"/>
      <c r="K14" s="40"/>
      <c r="L14" s="40"/>
      <c r="M14" s="3"/>
      <c r="N14" s="3"/>
      <c r="O14" s="3"/>
      <c r="P14" s="3"/>
      <c r="Q14" s="3"/>
      <c r="R14" s="3"/>
    </row>
    <row r="15" spans="1:18" ht="33.75" customHeight="1" x14ac:dyDescent="0.2">
      <c r="A15" s="4" t="s">
        <v>7</v>
      </c>
      <c r="B15" s="4" t="s">
        <v>21</v>
      </c>
      <c r="C15" s="4"/>
      <c r="D15" s="35">
        <f>1212741.42/7.5345</f>
        <v>160958.44714314153</v>
      </c>
      <c r="E15" s="38"/>
      <c r="F15" s="22"/>
      <c r="G15" s="13"/>
      <c r="H15" s="40" t="s">
        <v>22</v>
      </c>
      <c r="I15" s="40"/>
      <c r="J15" s="40"/>
      <c r="K15" s="40"/>
      <c r="L15" s="40"/>
      <c r="M15" s="3"/>
      <c r="N15" s="3"/>
      <c r="O15" s="3"/>
      <c r="P15" s="3"/>
      <c r="Q15" s="3"/>
      <c r="R15" s="3"/>
    </row>
    <row r="16" spans="1:18" x14ac:dyDescent="0.2">
      <c r="A16" s="1"/>
      <c r="B16" s="1"/>
      <c r="C16" s="1"/>
      <c r="D16" s="33"/>
      <c r="E16" s="33"/>
      <c r="F16" s="3"/>
      <c r="G16" s="3"/>
      <c r="H16" s="1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2" ht="30" customHeight="1" x14ac:dyDescent="0.2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4">
    <mergeCell ref="A18:K18"/>
    <mergeCell ref="H14:L14"/>
    <mergeCell ref="H15:L15"/>
    <mergeCell ref="A17:L17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3C9D-4E06-4A3D-A442-06ACA11D6B09}">
  <dimension ref="A1:F7"/>
  <sheetViews>
    <sheetView workbookViewId="0">
      <selection activeCell="F5" sqref="F5"/>
    </sheetView>
  </sheetViews>
  <sheetFormatPr defaultColWidth="9.109375" defaultRowHeight="13.2" x14ac:dyDescent="0.3"/>
  <cols>
    <col min="1" max="1" width="6.109375" style="26" bestFit="1" customWidth="1"/>
    <col min="2" max="2" width="9.109375" style="26"/>
    <col min="3" max="3" width="33.5546875" style="26" customWidth="1"/>
    <col min="4" max="5" width="12.6640625" style="26" customWidth="1"/>
    <col min="6" max="6" width="13.33203125" style="26" bestFit="1" customWidth="1"/>
    <col min="7" max="16384" width="9.109375" style="26"/>
  </cols>
  <sheetData>
    <row r="1" spans="1:6" x14ac:dyDescent="0.3">
      <c r="A1" s="24"/>
      <c r="B1" s="24"/>
      <c r="C1" s="25"/>
      <c r="D1" s="24"/>
      <c r="E1" s="24"/>
      <c r="F1" s="24"/>
    </row>
    <row r="2" spans="1:6" s="28" customFormat="1" ht="30" customHeight="1" x14ac:dyDescent="0.3">
      <c r="A2" s="27" t="s">
        <v>24</v>
      </c>
      <c r="B2" s="27" t="s">
        <v>0</v>
      </c>
      <c r="C2" s="27" t="s">
        <v>2</v>
      </c>
      <c r="D2" s="27" t="s">
        <v>25</v>
      </c>
      <c r="E2" s="27" t="s">
        <v>26</v>
      </c>
      <c r="F2" s="27" t="s">
        <v>39</v>
      </c>
    </row>
    <row r="3" spans="1:6" ht="30" customHeight="1" x14ac:dyDescent="0.3">
      <c r="A3" s="27">
        <v>1</v>
      </c>
      <c r="B3" s="29" t="s">
        <v>27</v>
      </c>
      <c r="C3" s="29" t="s">
        <v>28</v>
      </c>
      <c r="D3" s="27" t="s">
        <v>29</v>
      </c>
      <c r="E3" s="30" t="s">
        <v>30</v>
      </c>
      <c r="F3" s="31">
        <f>15277506/7.5345</f>
        <v>2027673.5018912998</v>
      </c>
    </row>
    <row r="4" spans="1:6" ht="30" customHeight="1" x14ac:dyDescent="0.3">
      <c r="A4" s="27">
        <v>2</v>
      </c>
      <c r="B4" s="29" t="s">
        <v>3</v>
      </c>
      <c r="C4" s="29" t="s">
        <v>31</v>
      </c>
      <c r="D4" s="27" t="s">
        <v>32</v>
      </c>
      <c r="E4" s="30" t="s">
        <v>33</v>
      </c>
      <c r="F4" s="31">
        <f>8000000/7.5345</f>
        <v>1061782.4673170084</v>
      </c>
    </row>
    <row r="5" spans="1:6" ht="30" customHeight="1" x14ac:dyDescent="0.3">
      <c r="A5" s="42" t="s">
        <v>34</v>
      </c>
      <c r="B5" s="43"/>
      <c r="C5" s="43"/>
      <c r="D5" s="43"/>
      <c r="E5" s="44"/>
      <c r="F5" s="32">
        <f>SUM(F3:F4)</f>
        <v>3089455.9692083085</v>
      </c>
    </row>
    <row r="6" spans="1:6" x14ac:dyDescent="0.3">
      <c r="A6" s="24"/>
      <c r="B6" s="24"/>
      <c r="C6" s="24"/>
      <c r="D6" s="24"/>
      <c r="E6" s="24"/>
      <c r="F6" s="24"/>
    </row>
    <row r="7" spans="1:6" x14ac:dyDescent="0.3">
      <c r="A7" s="24"/>
      <c r="B7" s="24"/>
      <c r="C7" s="24"/>
      <c r="D7" s="24"/>
      <c r="E7" s="24"/>
      <c r="F7" s="24"/>
    </row>
  </sheetData>
  <mergeCells count="1"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krediti i zajmovi</vt:lpstr>
      <vt:lpstr>dana jamstva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Gordana Pendelin</cp:lastModifiedBy>
  <cp:lastPrinted>2022-10-20T06:42:06Z</cp:lastPrinted>
  <dcterms:created xsi:type="dcterms:W3CDTF">2022-02-23T11:38:13Z</dcterms:created>
  <dcterms:modified xsi:type="dcterms:W3CDTF">2023-05-01T15:06:11Z</dcterms:modified>
</cp:coreProperties>
</file>